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C:\Users\Nora\Downloads\النسخه الاخيره\"/>
    </mc:Choice>
  </mc:AlternateContent>
  <xr:revisionPtr revIDLastSave="0" documentId="13_ncr:1_{A47E5C56-E098-4A67-8F00-18876D0B77C1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Data Entry" sheetId="1" r:id="rId1"/>
    <sheet name="Results" sheetId="2" r:id="rId2"/>
    <sheet name="Reference Table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5" i="2" l="1"/>
  <c r="C13" i="2"/>
  <c r="C11" i="2"/>
  <c r="C10" i="2"/>
  <c r="C12" i="2" s="1"/>
  <c r="C8" i="2"/>
  <c r="C9" i="2" s="1"/>
  <c r="C7" i="2"/>
  <c r="C6" i="2"/>
  <c r="E5" i="2"/>
  <c r="C5" i="2"/>
  <c r="C14" i="2" l="1"/>
</calcChain>
</file>

<file path=xl/sharedStrings.xml><?xml version="1.0" encoding="utf-8"?>
<sst xmlns="http://schemas.openxmlformats.org/spreadsheetml/2006/main" count="99" uniqueCount="86">
  <si>
    <t>حاسبة أخصائي التغذية - إدخال البيانات</t>
  </si>
  <si>
    <t>القسم الأول: بيانات العميل</t>
  </si>
  <si>
    <t>اسم الحقل</t>
  </si>
  <si>
    <t>نوع الإدخال</t>
  </si>
  <si>
    <t>القيمة المُدخلة</t>
  </si>
  <si>
    <t>الوحدة / ملاحظات</t>
  </si>
  <si>
    <t>اسم العميل</t>
  </si>
  <si>
    <t>نص</t>
  </si>
  <si>
    <t>نورا أيوب طارش</t>
  </si>
  <si>
    <t>للتوثيق فقط</t>
  </si>
  <si>
    <t>العمر (سنة)</t>
  </si>
  <si>
    <t>رقم صحيح</t>
  </si>
  <si>
    <t>سنة</t>
  </si>
  <si>
    <t>الجنس</t>
  </si>
  <si>
    <t>قائمة منسدلة</t>
  </si>
  <si>
    <t>أنثى</t>
  </si>
  <si>
    <t>ذكر / أنثى</t>
  </si>
  <si>
    <t>الوزن الحالي (كجم)</t>
  </si>
  <si>
    <t>رقم</t>
  </si>
  <si>
    <t>كجم</t>
  </si>
  <si>
    <t>الوزن السابق (كجم)</t>
  </si>
  <si>
    <t>الطول (سم)</t>
  </si>
  <si>
    <t>سم</t>
  </si>
  <si>
    <t>مستوى النشاط البدني</t>
  </si>
  <si>
    <t>نشاط خفيف (Lightly Active)</t>
  </si>
  <si>
    <t>اختر مستوى النشاط</t>
  </si>
  <si>
    <t>معامل البروتين (جم/كجم)</t>
  </si>
  <si>
    <t>جم/كجم</t>
  </si>
  <si>
    <t>السعرات الحرارية المطلوبة (kcal)</t>
  </si>
  <si>
    <t>kcal/day</t>
  </si>
  <si>
    <t>نسبة الدهون المطلوبة (%)</t>
  </si>
  <si>
    <t>%</t>
  </si>
  <si>
    <t>نتائج الحاسبات الغذائية</t>
  </si>
  <si>
    <t>المؤشر / الحساب</t>
  </si>
  <si>
    <t>النتيجة النهائية</t>
  </si>
  <si>
    <t>الوحدة</t>
  </si>
  <si>
    <t>ملاحظات / التصنيف</t>
  </si>
  <si>
    <t>1. مؤشر كتلة الجسم (BMI)</t>
  </si>
  <si>
    <t>kg/m²</t>
  </si>
  <si>
    <t>2. تصنيف مؤشر كتلة الجسم</t>
  </si>
  <si>
    <t>تصنيف وزني دقيق</t>
  </si>
  <si>
    <t>3. الوزن المثالي (IBW - Devine)</t>
  </si>
  <si>
    <t>kg</t>
  </si>
  <si>
    <t>معادلة Devine</t>
  </si>
  <si>
    <t>4. معدل الأيض الأساسي (BMR)</t>
  </si>
  <si>
    <t>معادلة Mifflin-St Jeor</t>
  </si>
  <si>
    <t>5. إجمالي الاحتياج اليومي (TDEE)</t>
  </si>
  <si>
    <t>BMR × معامل النشاط</t>
  </si>
  <si>
    <t>6. احتياج البروتين</t>
  </si>
  <si>
    <t>g/day</t>
  </si>
  <si>
    <t>الوزن الحالي × معامل البروتين</t>
  </si>
  <si>
    <t>7. احتياج السوائل</t>
  </si>
  <si>
    <t>mL/day</t>
  </si>
  <si>
    <t>الوزن الحالي × 35</t>
  </si>
  <si>
    <t>8. توزيع المغذيات الكبرى - بروتين</t>
  </si>
  <si>
    <t>kcal</t>
  </si>
  <si>
    <t>سعرات البروتين (×4)</t>
  </si>
  <si>
    <t>9. توزيع المغذيات الكبرى - دهون</t>
  </si>
  <si>
    <t>بناءً على نسبة الدهون المحددة</t>
  </si>
  <si>
    <t>10. توزيع المغذيات الكبرى - كربوهيدرات</t>
  </si>
  <si>
    <t>المتبقي من السعرات المطلوبة</t>
  </si>
  <si>
    <t>11. نسبة تغير الوزن (%)</t>
  </si>
  <si>
    <t>مقارنة الوزن السابق والحالي</t>
  </si>
  <si>
    <t>الجداول المرجعية (Reference Tables)</t>
  </si>
  <si>
    <t>1. تصنيف مؤشر كتلة الجسم (BMI Classification)</t>
  </si>
  <si>
    <t>2. معاملات النشاط البدني (Activity Factors)</t>
  </si>
  <si>
    <t>التصنيف</t>
  </si>
  <si>
    <t>قيمة BMI</t>
  </si>
  <si>
    <t>مستوى النشاط</t>
  </si>
  <si>
    <t>المعامل (Factor)</t>
  </si>
  <si>
    <t>نقص وزن (Underweight)</t>
  </si>
  <si>
    <t>أقل من 18.5</t>
  </si>
  <si>
    <t>خامل (Sedentary)</t>
  </si>
  <si>
    <t>وزن طبيعي (Normal)</t>
  </si>
  <si>
    <t>18.5 - 24.9</t>
  </si>
  <si>
    <t>زيادة وزن (Overweight)</t>
  </si>
  <si>
    <t>25 - 29.9</t>
  </si>
  <si>
    <t>نشاط متوسط (Moderately Active)</t>
  </si>
  <si>
    <t>سمنة درجة أولى (Class 1 Obesity)</t>
  </si>
  <si>
    <t>30 - 34.9</t>
  </si>
  <si>
    <t>نشاط مرتفع (Very Active)</t>
  </si>
  <si>
    <t>سمنة درجة ثانية (Class 2 Obesity)</t>
  </si>
  <si>
    <t>35 - 39.9</t>
  </si>
  <si>
    <t>نشاط مرتفع جدًا (Extra Active)</t>
  </si>
  <si>
    <t>سمنة درجة ثالثة (Class 3 Obesity)</t>
  </si>
  <si>
    <t>40 فأكثر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</si>
</sst>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Arial"/>
      <family val="2"/>
      <scheme val="minor"/>
    </font>
    <font>
      <b/>
      <sz val="16"/>
      <color rgb="FF004D40"/>
      <name val="Calibri"/>
      <family val="2"/>
    </font>
    <font>
      <b/>
      <sz val="12"/>
      <color rgb="FF00796B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  <font>
      <b/>
      <sz val="11"/>
      <color rgb="FF004D4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4D40"/>
        <bgColor rgb="FF004D40"/>
      </patternFill>
    </fill>
    <fill>
      <patternFill patternType="solid">
        <fgColor rgb="FFFFF9C4"/>
        <bgColor rgb="FFFFF9C4"/>
      </patternFill>
    </fill>
    <fill>
      <patternFill patternType="solid">
        <fgColor rgb="FFE0F2F1"/>
        <bgColor rgb="FFE0F2F1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B0BEC5"/>
      </left>
      <right style="thin">
        <color rgb="FFB0BEC5"/>
      </right>
      <top style="thin">
        <color rgb="FFB0BEC5"/>
      </top>
      <bottom style="thin">
        <color rgb="FFB0BEC5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3" fillId="2" borderId="0" xfId="0" applyFont="1" applyFill="1" applyAlignment="1">
      <alignment horizontal="center" vertical="center" readingOrder="2"/>
    </xf>
    <xf numFmtId="0" fontId="4" fillId="4" borderId="1" xfId="0" applyFont="1" applyFill="1" applyBorder="1" applyAlignment="1">
      <alignment horizontal="center" readingOrder="2"/>
    </xf>
    <xf numFmtId="0" fontId="5" fillId="4" borderId="1" xfId="0" applyFont="1" applyFill="1" applyBorder="1" applyAlignment="1">
      <alignment horizontal="center" readingOrder="2"/>
    </xf>
    <xf numFmtId="0" fontId="0" fillId="4" borderId="1" xfId="0" applyFill="1" applyBorder="1" applyAlignment="1">
      <alignment horizontal="center" readingOrder="2"/>
    </xf>
    <xf numFmtId="0" fontId="4" fillId="5" borderId="1" xfId="0" applyFont="1" applyFill="1" applyBorder="1" applyAlignment="1">
      <alignment horizontal="center" readingOrder="2"/>
    </xf>
    <xf numFmtId="0" fontId="5" fillId="5" borderId="1" xfId="0" applyFont="1" applyFill="1" applyBorder="1" applyAlignment="1">
      <alignment horizontal="center" readingOrder="2"/>
    </xf>
    <xf numFmtId="0" fontId="0" fillId="5" borderId="1" xfId="0" applyFill="1" applyBorder="1" applyAlignment="1">
      <alignment horizontal="center" readingOrder="2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15"/>
  <sheetViews>
    <sheetView rightToLeft="1" workbookViewId="0">
      <selection activeCell="D15" sqref="D15"/>
    </sheetView>
  </sheetViews>
  <sheetFormatPr defaultRowHeight="13.8" x14ac:dyDescent="0.25"/>
  <cols>
    <col min="1" max="1" width="15" customWidth="1"/>
    <col min="2" max="2" width="42" customWidth="1"/>
    <col min="3" max="3" width="17" customWidth="1"/>
    <col min="4" max="4" width="31" customWidth="1"/>
    <col min="5" max="5" width="22" customWidth="1"/>
  </cols>
  <sheetData>
    <row r="2" spans="2:5" ht="21" x14ac:dyDescent="0.4">
      <c r="D2" s="15" t="s">
        <v>0</v>
      </c>
    </row>
    <row r="4" spans="2:5" ht="15.6" x14ac:dyDescent="0.3">
      <c r="B4" s="2" t="s">
        <v>1</v>
      </c>
    </row>
    <row r="5" spans="2:5" ht="14.4" x14ac:dyDescent="0.25">
      <c r="B5" s="3" t="s">
        <v>2</v>
      </c>
      <c r="C5" s="3" t="s">
        <v>3</v>
      </c>
      <c r="D5" s="3" t="s">
        <v>4</v>
      </c>
      <c r="E5" s="3" t="s">
        <v>5</v>
      </c>
    </row>
    <row r="6" spans="2:5" ht="14.4" x14ac:dyDescent="0.25">
      <c r="B6" s="4" t="s">
        <v>6</v>
      </c>
      <c r="C6" s="5" t="s">
        <v>7</v>
      </c>
      <c r="D6" s="6" t="s">
        <v>8</v>
      </c>
      <c r="E6" s="5" t="s">
        <v>9</v>
      </c>
    </row>
    <row r="7" spans="2:5" ht="14.4" x14ac:dyDescent="0.25">
      <c r="B7" s="4" t="s">
        <v>10</v>
      </c>
      <c r="C7" s="5" t="s">
        <v>11</v>
      </c>
      <c r="D7" s="6">
        <v>24</v>
      </c>
      <c r="E7" s="5" t="s">
        <v>12</v>
      </c>
    </row>
    <row r="8" spans="2:5" ht="14.4" x14ac:dyDescent="0.25">
      <c r="B8" s="4" t="s">
        <v>13</v>
      </c>
      <c r="C8" s="5" t="s">
        <v>14</v>
      </c>
      <c r="D8" s="6" t="s">
        <v>15</v>
      </c>
      <c r="E8" s="5" t="s">
        <v>16</v>
      </c>
    </row>
    <row r="9" spans="2:5" ht="14.4" x14ac:dyDescent="0.25">
      <c r="B9" s="4" t="s">
        <v>17</v>
      </c>
      <c r="C9" s="5" t="s">
        <v>18</v>
      </c>
      <c r="D9" s="6">
        <v>56</v>
      </c>
      <c r="E9" s="5" t="s">
        <v>19</v>
      </c>
    </row>
    <row r="10" spans="2:5" ht="14.4" x14ac:dyDescent="0.25">
      <c r="B10" s="4" t="s">
        <v>20</v>
      </c>
      <c r="C10" s="5" t="s">
        <v>18</v>
      </c>
      <c r="D10" s="6">
        <v>58</v>
      </c>
      <c r="E10" s="5" t="s">
        <v>19</v>
      </c>
    </row>
    <row r="11" spans="2:5" ht="14.4" x14ac:dyDescent="0.25">
      <c r="B11" s="4" t="s">
        <v>21</v>
      </c>
      <c r="C11" s="5" t="s">
        <v>18</v>
      </c>
      <c r="D11" s="6">
        <v>160</v>
      </c>
      <c r="E11" s="5" t="s">
        <v>22</v>
      </c>
    </row>
    <row r="12" spans="2:5" ht="14.4" x14ac:dyDescent="0.25">
      <c r="B12" s="4" t="s">
        <v>23</v>
      </c>
      <c r="C12" s="5" t="s">
        <v>14</v>
      </c>
      <c r="D12" s="6" t="s">
        <v>24</v>
      </c>
      <c r="E12" s="5" t="s">
        <v>25</v>
      </c>
    </row>
    <row r="13" spans="2:5" ht="14.4" x14ac:dyDescent="0.25">
      <c r="B13" s="4" t="s">
        <v>26</v>
      </c>
      <c r="C13" s="5" t="s">
        <v>18</v>
      </c>
      <c r="D13" s="6">
        <v>1.2</v>
      </c>
      <c r="E13" s="5" t="s">
        <v>27</v>
      </c>
    </row>
    <row r="14" spans="2:5" ht="14.4" x14ac:dyDescent="0.25">
      <c r="B14" s="4" t="s">
        <v>28</v>
      </c>
      <c r="C14" s="5" t="s">
        <v>18</v>
      </c>
      <c r="D14" s="6">
        <v>1200</v>
      </c>
      <c r="E14" s="5" t="s">
        <v>29</v>
      </c>
    </row>
    <row r="15" spans="2:5" ht="14.4" x14ac:dyDescent="0.25">
      <c r="B15" s="4" t="s">
        <v>30</v>
      </c>
      <c r="C15" s="5" t="s">
        <v>18</v>
      </c>
      <c r="D15" s="6">
        <v>40</v>
      </c>
      <c r="E15" s="5" t="s">
        <v>31</v>
      </c>
    </row>
  </sheetData>
  <dataValidations count="4">
    <dataValidation type="list" sqref="D8" xr:uid="{00000000-0002-0000-0000-000000000000}">
      <formula1>"ذكر,أنثى"</formula1>
    </dataValidation>
    <dataValidation type="list" sqref="D12" xr:uid="{00000000-0002-0000-0000-000001000000}">
      <formula1>"خامل (Sedentary),نشاط خفيف (Lightly Active),نشاط متوسط (Moderately Active),نشاط مرتفع (Very Active),نشاط مرتفع جدًا (Extra Active)"</formula1>
    </dataValidation>
    <dataValidation type="decimal" errorTitle="قيمة غير صالحة" error="يجب أن يكون معامل البروتين بين 0.8 و 2.5 جم/كجم" sqref="D13" xr:uid="{00000000-0002-0000-0000-000002000000}">
      <formula1>0.8</formula1>
      <formula2>2.5</formula2>
    </dataValidation>
    <dataValidation type="whole" errorTitle="قيمة غير صالحة" error="يجب أن تكون نسبة الدهون بين 20% و 40%" sqref="D15" xr:uid="{00000000-0002-0000-0000-000003000000}">
      <formula1>20</formula1>
      <formula2>40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15"/>
  <sheetViews>
    <sheetView rightToLeft="1" tabSelected="1" topLeftCell="B1" zoomScale="106" zoomScaleNormal="85" workbookViewId="0">
      <selection activeCell="C2" sqref="C2"/>
    </sheetView>
  </sheetViews>
  <sheetFormatPr defaultRowHeight="13.8" x14ac:dyDescent="0.25"/>
  <cols>
    <col min="1" max="1" width="15" customWidth="1"/>
    <col min="2" max="2" width="43" customWidth="1"/>
    <col min="3" max="3" width="48.09765625" customWidth="1"/>
    <col min="4" max="4" width="15" customWidth="1"/>
    <col min="5" max="5" width="49.296875" customWidth="1"/>
  </cols>
  <sheetData>
    <row r="2" spans="2:5" ht="21" x14ac:dyDescent="0.4">
      <c r="C2" s="15" t="s">
        <v>32</v>
      </c>
    </row>
    <row r="4" spans="2:5" ht="14.4" x14ac:dyDescent="0.25">
      <c r="B4" s="8" t="s">
        <v>33</v>
      </c>
      <c r="C4" s="8" t="s">
        <v>34</v>
      </c>
      <c r="D4" s="8" t="s">
        <v>35</v>
      </c>
      <c r="E4" s="8" t="s">
        <v>36</v>
      </c>
    </row>
    <row r="5" spans="2:5" ht="14.4" x14ac:dyDescent="0.3">
      <c r="B5" s="9" t="s">
        <v>37</v>
      </c>
      <c r="C5" s="10">
        <f>IFERROR(ROUND('Data Entry'!D9/(('Data Entry'!D11/100)^2),2), "يرجى إدخال البيانات")</f>
        <v>21.88</v>
      </c>
      <c r="D5" s="11" t="s">
        <v>38</v>
      </c>
      <c r="E5" s="11" t="str">
        <f>IFERROR(LOOKUP('Data Entry'!D9/(('Data Entry'!D11/100)^2), {0,18.5,25,30,35,40}, {"نقص وزن","وزن طبيعي","زيادة وزن","سمنة درجة أولى","سمنة درجة ثانية","سمنة درجة ثالثة"}), "غير محدد")</f>
        <v>وزن طبيعي</v>
      </c>
    </row>
    <row r="6" spans="2:5" ht="14.4" x14ac:dyDescent="0.3">
      <c r="B6" s="12" t="s">
        <v>39</v>
      </c>
      <c r="C6" s="13" t="str">
        <f>IFERROR(LOOKUP('Data Entry'!D9/(('Data Entry'!D11/100)^2), {0,18.5,25,30,35,40}, {"نقص وزن","وزن طبيعي","زيادة وزن","سمنة درجة أولى","سمنة درجة ثانية","سمنة درجة ثالثة"}), "يرجى إدخال البيانات")</f>
        <v>وزن طبيعي</v>
      </c>
      <c r="D6" s="14"/>
      <c r="E6" s="14" t="s">
        <v>40</v>
      </c>
    </row>
    <row r="7" spans="2:5" ht="14.4" x14ac:dyDescent="0.3">
      <c r="B7" s="9" t="s">
        <v>41</v>
      </c>
      <c r="C7" s="10">
        <f>IFERROR(ROUND(IF('Data Entry'!D8="ذكر", 50 + 2.3*(('Data Entry'!D11/2.54)-60), 45.5 + 2.3*(('Data Entry'!D11/2.54)-60)), 2), "يرجى إدخال البيانات")</f>
        <v>52.38</v>
      </c>
      <c r="D7" s="11" t="s">
        <v>42</v>
      </c>
      <c r="E7" s="11" t="s">
        <v>43</v>
      </c>
    </row>
    <row r="8" spans="2:5" ht="14.4" x14ac:dyDescent="0.3">
      <c r="B8" s="12" t="s">
        <v>44</v>
      </c>
      <c r="C8" s="13">
        <f>IFERROR(IF('Data Entry'!D8="ذكر", (10*'Data Entry'!D9)+(6.25*'Data Entry'!D11)-(5*'Data Entry'!D7)+5, (10*'Data Entry'!D9)+(6.25*'Data Entry'!D11)-(5*'Data Entry'!D7)-161), "يرجى إدخال البيانات")</f>
        <v>1279</v>
      </c>
      <c r="D8" s="14" t="s">
        <v>29</v>
      </c>
      <c r="E8" s="14" t="s">
        <v>45</v>
      </c>
    </row>
    <row r="9" spans="2:5" ht="14.4" x14ac:dyDescent="0.3">
      <c r="B9" s="9" t="s">
        <v>46</v>
      </c>
      <c r="C9" s="10">
        <f>IFERROR(C8 * VLOOKUP('Data Entry'!D12, 'Reference Tables'!$E$6:$F$10, 2, FALSE), "يرجى إدخال البيانات")</f>
        <v>1758.625</v>
      </c>
      <c r="D9" s="11" t="s">
        <v>29</v>
      </c>
      <c r="E9" s="11" t="s">
        <v>47</v>
      </c>
    </row>
    <row r="10" spans="2:5" ht="14.4" x14ac:dyDescent="0.3">
      <c r="B10" s="12" t="s">
        <v>48</v>
      </c>
      <c r="C10" s="13">
        <f>IFERROR(IF(OR('Data Entry'!D13&lt;0.8, 'Data Entry'!D13&gt;2.5), "تحقق من نسبة الدهون أو معامل البروتين أو السعرات الحرارية المدخلة", ROUND('Data Entry'!D9 * 'Data Entry'!D13, 2)), "يرجى إدخال البيانات")</f>
        <v>67.2</v>
      </c>
      <c r="D10" s="14" t="s">
        <v>49</v>
      </c>
      <c r="E10" s="14" t="s">
        <v>50</v>
      </c>
    </row>
    <row r="11" spans="2:5" ht="14.4" x14ac:dyDescent="0.3">
      <c r="B11" s="9" t="s">
        <v>51</v>
      </c>
      <c r="C11" s="10">
        <f>IFERROR(ROUND('Data Entry'!D9 * 35, 2), "يرجى إدخال البيانات")</f>
        <v>1960</v>
      </c>
      <c r="D11" s="11" t="s">
        <v>52</v>
      </c>
      <c r="E11" s="11" t="s">
        <v>53</v>
      </c>
    </row>
    <row r="12" spans="2:5" ht="14.4" x14ac:dyDescent="0.3">
      <c r="B12" s="12" t="s">
        <v>54</v>
      </c>
      <c r="C12" s="13">
        <f>IFERROR(IF(OR('Data Entry'!D13&lt;0.8, 'Data Entry'!D13&gt;2.5), "تحقق من نسبة الدهون أو معامل البروتين أو السعرات الحرارية المدخلة", ROUND(C10 * 4, 2)), "يرجى إدخال البيانات")</f>
        <v>268.8</v>
      </c>
      <c r="D12" s="14" t="s">
        <v>55</v>
      </c>
      <c r="E12" s="14" t="s">
        <v>56</v>
      </c>
    </row>
    <row r="13" spans="2:5" ht="14.4" x14ac:dyDescent="0.3">
      <c r="B13" s="9" t="s">
        <v>57</v>
      </c>
      <c r="C13" s="10">
        <f>IFERROR(IF(OR('Data Entry'!D15&lt;20, 'Data Entry'!D15&gt;40), "تحقق من نسبة الدهون أو معامل البروتين أو السعرات الحرارية المدخلة", ROUND(('Data Entry'!D14 * ('Data Entry'!D15/100)) / 9, 2)), "يرجى إدخال البيانات")</f>
        <v>53.33</v>
      </c>
      <c r="D13" s="11" t="s">
        <v>49</v>
      </c>
      <c r="E13" s="11" t="s">
        <v>58</v>
      </c>
    </row>
    <row r="14" spans="2:5" ht="14.4" x14ac:dyDescent="0.3">
      <c r="B14" s="12" t="s">
        <v>59</v>
      </c>
      <c r="C14" s="13">
        <f>IFERROR(IF(OR('Data Entry'!D15&lt;20, 'Data Entry'!D15&gt;40, 'Data Entry'!D13&lt;0.8, 'Data Entry'!D13&gt;2.5, (('Data Entry'!D14 - C12 - (C13 * 9)) / 4)&lt;0), "تحقق من نسبة الدهون أو معامل البروتين أو السعرات الحرارية المدخلة", ROUND(('Data Entry'!D14 - C12 - (C13 * 9)) / 4, 2)), "يرجى إدخال البيانات")</f>
        <v>112.81</v>
      </c>
      <c r="D14" s="14" t="s">
        <v>49</v>
      </c>
      <c r="E14" s="14" t="s">
        <v>60</v>
      </c>
    </row>
    <row r="15" spans="2:5" ht="14.4" x14ac:dyDescent="0.3">
      <c r="B15" s="9" t="s">
        <v>61</v>
      </c>
      <c r="C15" s="10">
        <f>IFERROR(ROUND((('Data Entry'!D10 - 'Data Entry'!D9) / 'Data Entry'!D10) * 100, 2), "يرجى إدخال البيانات")</f>
        <v>3.45</v>
      </c>
      <c r="D15" s="11" t="s">
        <v>31</v>
      </c>
      <c r="E15" s="11" t="s">
        <v>62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F11"/>
  <sheetViews>
    <sheetView rightToLeft="1" workbookViewId="0"/>
  </sheetViews>
  <sheetFormatPr defaultRowHeight="13.8" x14ac:dyDescent="0.25"/>
  <cols>
    <col min="1" max="1" width="15" customWidth="1"/>
    <col min="2" max="2" width="50" customWidth="1"/>
    <col min="3" max="3" width="16" customWidth="1"/>
    <col min="4" max="4" width="15" customWidth="1"/>
    <col min="5" max="5" width="48" customWidth="1"/>
    <col min="6" max="6" width="21" customWidth="1"/>
  </cols>
  <sheetData>
    <row r="2" spans="2:6" ht="21" x14ac:dyDescent="0.4">
      <c r="B2" s="1" t="s">
        <v>63</v>
      </c>
    </row>
    <row r="4" spans="2:6" ht="15.6" x14ac:dyDescent="0.3">
      <c r="B4" s="2" t="s">
        <v>64</v>
      </c>
      <c r="E4" s="2" t="s">
        <v>65</v>
      </c>
    </row>
    <row r="5" spans="2:6" ht="14.4" x14ac:dyDescent="0.25">
      <c r="B5" s="3" t="s">
        <v>66</v>
      </c>
      <c r="C5" s="3" t="s">
        <v>67</v>
      </c>
      <c r="E5" s="3" t="s">
        <v>68</v>
      </c>
      <c r="F5" s="3" t="s">
        <v>69</v>
      </c>
    </row>
    <row r="6" spans="2:6" x14ac:dyDescent="0.25">
      <c r="B6" s="5" t="s">
        <v>70</v>
      </c>
      <c r="C6" s="5" t="s">
        <v>71</v>
      </c>
      <c r="E6" s="5" t="s">
        <v>72</v>
      </c>
      <c r="F6" s="7">
        <v>1.2</v>
      </c>
    </row>
    <row r="7" spans="2:6" x14ac:dyDescent="0.25">
      <c r="B7" s="5" t="s">
        <v>73</v>
      </c>
      <c r="C7" s="5" t="s">
        <v>74</v>
      </c>
      <c r="E7" s="5" t="s">
        <v>24</v>
      </c>
      <c r="F7" s="7">
        <v>1.375</v>
      </c>
    </row>
    <row r="8" spans="2:6" x14ac:dyDescent="0.25">
      <c r="B8" s="5" t="s">
        <v>75</v>
      </c>
      <c r="C8" s="5" t="s">
        <v>76</v>
      </c>
      <c r="E8" s="5" t="s">
        <v>77</v>
      </c>
      <c r="F8" s="7">
        <v>1.55</v>
      </c>
    </row>
    <row r="9" spans="2:6" x14ac:dyDescent="0.25">
      <c r="B9" s="5" t="s">
        <v>78</v>
      </c>
      <c r="C9" s="5" t="s">
        <v>79</v>
      </c>
      <c r="E9" s="5" t="s">
        <v>80</v>
      </c>
      <c r="F9" s="7">
        <v>1.7250000000000001</v>
      </c>
    </row>
    <row r="10" spans="2:6" x14ac:dyDescent="0.25">
      <c r="B10" s="5" t="s">
        <v>81</v>
      </c>
      <c r="C10" s="5" t="s">
        <v>82</v>
      </c>
      <c r="E10" s="5" t="s">
        <v>83</v>
      </c>
      <c r="F10" s="7">
        <v>1.9</v>
      </c>
    </row>
    <row r="11" spans="2:6" x14ac:dyDescent="0.25">
      <c r="B11" s="5" t="s">
        <v>84</v>
      </c>
      <c r="C11" s="5" t="s">
        <v>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 Entry</vt:lpstr>
      <vt:lpstr>Results</vt:lpstr>
      <vt:lpstr>Reference Tables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Norh Ayuob</cp:lastModifiedBy>
  <dcterms:created xsi:type="dcterms:W3CDTF">2026-08-05T12:12:38Z</dcterms:created>
  <dcterms:modified xsi:type="dcterms:W3CDTF">2026-08-05T12:16:00Z</dcterms:modified>
</cp:coreProperties>
</file>